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450" windowHeight="12390"/>
  </bookViews>
  <sheets>
    <sheet name="2017" sheetId="2" r:id="rId1"/>
  </sheets>
  <definedNames>
    <definedName name="_xlnm.Print_Titles" localSheetId="0">'2017'!$4:$5</definedName>
    <definedName name="_xlnm.Print_Area" localSheetId="0">'2017'!$A$1:$E$99</definedName>
  </definedNames>
  <calcPr calcId="145621"/>
</workbook>
</file>

<file path=xl/calcChain.xml><?xml version="1.0" encoding="utf-8"?>
<calcChain xmlns="http://schemas.openxmlformats.org/spreadsheetml/2006/main">
  <c r="C26" i="2" l="1"/>
  <c r="C88" i="2"/>
  <c r="E71" i="2"/>
  <c r="E21" i="2"/>
  <c r="C10" i="2"/>
  <c r="C9" i="2"/>
  <c r="C7" i="2"/>
  <c r="C44" i="2"/>
  <c r="C28" i="2"/>
  <c r="E97" i="2"/>
  <c r="E92" i="2"/>
  <c r="E91" i="2"/>
  <c r="E90" i="2"/>
  <c r="E89" i="2"/>
  <c r="E87" i="2"/>
  <c r="E82" i="2"/>
  <c r="E81" i="2"/>
  <c r="E80" i="2"/>
  <c r="E79" i="2"/>
  <c r="E77" i="2"/>
  <c r="E72" i="2"/>
  <c r="E70" i="2"/>
  <c r="E67" i="2"/>
  <c r="E66" i="2"/>
  <c r="E65" i="2"/>
  <c r="E60" i="2"/>
  <c r="E57" i="2"/>
  <c r="E56" i="2"/>
  <c r="E49" i="2"/>
  <c r="E48" i="2"/>
  <c r="E45" i="2"/>
  <c r="E12" i="2"/>
  <c r="E17" i="2"/>
  <c r="E19" i="2"/>
  <c r="E22" i="2"/>
  <c r="E24" i="2"/>
  <c r="E27" i="2"/>
  <c r="E29" i="2"/>
  <c r="E31" i="2"/>
  <c r="E33" i="2"/>
  <c r="E35" i="2"/>
  <c r="E36" i="2"/>
  <c r="E38" i="2"/>
  <c r="E39" i="2"/>
  <c r="E7" i="2"/>
  <c r="D98" i="2"/>
  <c r="D74" i="2"/>
  <c r="D41" i="2" l="1"/>
  <c r="D93" i="2"/>
  <c r="D94" i="2" l="1"/>
  <c r="D99" i="2" s="1"/>
  <c r="E88" i="2" l="1"/>
  <c r="C78" i="2"/>
  <c r="E78" i="2" s="1"/>
  <c r="C64" i="2"/>
  <c r="E64" i="2" s="1"/>
  <c r="C63" i="2"/>
  <c r="E63" i="2" s="1"/>
  <c r="C32" i="2" l="1"/>
  <c r="E32" i="2" s="1"/>
  <c r="E28" i="2"/>
  <c r="C96" i="2"/>
  <c r="E96" i="2" s="1"/>
  <c r="C30" i="2"/>
  <c r="E30" i="2" s="1"/>
  <c r="C25" i="2"/>
  <c r="E25" i="2" s="1"/>
  <c r="C40" i="2"/>
  <c r="E40" i="2" s="1"/>
  <c r="C68" i="2"/>
  <c r="E68" i="2" s="1"/>
  <c r="C86" i="2"/>
  <c r="E86" i="2" s="1"/>
  <c r="C55" i="2"/>
  <c r="E55" i="2" s="1"/>
  <c r="C85" i="2"/>
  <c r="E85" i="2" s="1"/>
  <c r="C16" i="2"/>
  <c r="E16" i="2" s="1"/>
  <c r="C15" i="2"/>
  <c r="E15" i="2" s="1"/>
  <c r="C13" i="2"/>
  <c r="E13" i="2" s="1"/>
  <c r="C84" i="2"/>
  <c r="E84" i="2" s="1"/>
  <c r="C8" i="2"/>
  <c r="E8" i="2" s="1"/>
  <c r="C73" i="2"/>
  <c r="E73" i="2" s="1"/>
  <c r="C34" i="2"/>
  <c r="E34" i="2" s="1"/>
  <c r="E37" i="2"/>
  <c r="C62" i="2"/>
  <c r="E62" i="2" s="1"/>
  <c r="C59" i="2"/>
  <c r="E59" i="2" s="1"/>
  <c r="C14" i="2"/>
  <c r="E14" i="2" s="1"/>
  <c r="C11" i="2"/>
  <c r="E11" i="2" s="1"/>
  <c r="E9" i="2"/>
  <c r="E10" i="2"/>
  <c r="C61" i="2"/>
  <c r="E61" i="2" s="1"/>
  <c r="C54" i="2"/>
  <c r="E54" i="2" s="1"/>
  <c r="E44" i="2"/>
  <c r="C18" i="2"/>
  <c r="E18" i="2" s="1"/>
  <c r="C46" i="2"/>
  <c r="E46" i="2" s="1"/>
  <c r="C53" i="2"/>
  <c r="E53" i="2" s="1"/>
  <c r="E26" i="2"/>
  <c r="C23" i="2"/>
  <c r="E23" i="2" s="1"/>
  <c r="C76" i="2" l="1"/>
  <c r="C83" i="2"/>
  <c r="E83" i="2" s="1"/>
  <c r="E69" i="2"/>
  <c r="C58" i="2"/>
  <c r="E58" i="2" s="1"/>
  <c r="C47" i="2"/>
  <c r="E47" i="2" s="1"/>
  <c r="C93" i="2" l="1"/>
  <c r="E93" i="2" s="1"/>
  <c r="E76" i="2"/>
  <c r="C20" i="2"/>
  <c r="C51" i="2"/>
  <c r="E51" i="2" s="1"/>
  <c r="C41" i="2" l="1"/>
  <c r="E41" i="2" s="1"/>
  <c r="E20" i="2"/>
  <c r="C98" i="2"/>
  <c r="E98" i="2" s="1"/>
  <c r="C52" i="2" l="1"/>
  <c r="E52" i="2" s="1"/>
  <c r="C50" i="2"/>
  <c r="E50" i="2" s="1"/>
  <c r="C43" i="2"/>
  <c r="E43" i="2" l="1"/>
  <c r="C74" i="2"/>
  <c r="E74" i="2" s="1"/>
  <c r="C94" i="2" l="1"/>
  <c r="E94" i="2" s="1"/>
  <c r="C99" i="2" l="1"/>
  <c r="E99" i="2" s="1"/>
</calcChain>
</file>

<file path=xl/comments1.xml><?xml version="1.0" encoding="utf-8"?>
<comments xmlns="http://schemas.openxmlformats.org/spreadsheetml/2006/main">
  <authors>
    <author>123</author>
  </authors>
  <commentList>
    <comment ref="C46" authorId="0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от сверки на 500 руб. ув. От 03.07.17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от сверки на 500 руб. ув. От 03.07.17</t>
        </r>
      </text>
    </comment>
  </commentList>
</comments>
</file>

<file path=xl/sharedStrings.xml><?xml version="1.0" encoding="utf-8"?>
<sst xmlns="http://schemas.openxmlformats.org/spreadsheetml/2006/main" count="162" uniqueCount="157">
  <si>
    <t>ВСЕГО  межбюджетных трансфертов</t>
  </si>
  <si>
    <t>2210285060</t>
  </si>
  <si>
    <t>2210282440</t>
  </si>
  <si>
    <t>2210186010</t>
  </si>
  <si>
    <t>1610282390</t>
  </si>
  <si>
    <t>1210182510</t>
  </si>
  <si>
    <t>1100182310</t>
  </si>
  <si>
    <t>1100182300</t>
  </si>
  <si>
    <t>1100182290</t>
  </si>
  <si>
    <t>1030182240</t>
  </si>
  <si>
    <t>1010282190</t>
  </si>
  <si>
    <t>09301R0200</t>
  </si>
  <si>
    <t>0920382180</t>
  </si>
  <si>
    <t>0920182172</t>
  </si>
  <si>
    <t>0910182171</t>
  </si>
  <si>
    <t>0600382440</t>
  </si>
  <si>
    <t>0600182110</t>
  </si>
  <si>
    <t>0520182440</t>
  </si>
  <si>
    <t>0510185240</t>
  </si>
  <si>
    <t>0510185190</t>
  </si>
  <si>
    <t>0140182050</t>
  </si>
  <si>
    <t>0110182460</t>
  </si>
  <si>
    <t>0110182440</t>
  </si>
  <si>
    <t>22102D9300</t>
  </si>
  <si>
    <t>1300484290</t>
  </si>
  <si>
    <t>1030184230</t>
  </si>
  <si>
    <t>1010399990</t>
  </si>
  <si>
    <t>1010384200</t>
  </si>
  <si>
    <t>0930184220</t>
  </si>
  <si>
    <t>09202R0820</t>
  </si>
  <si>
    <t>0800184210</t>
  </si>
  <si>
    <t>0720584190</t>
  </si>
  <si>
    <t>0720484180</t>
  </si>
  <si>
    <t>0720384170</t>
  </si>
  <si>
    <t>0720284150</t>
  </si>
  <si>
    <t>0720184140</t>
  </si>
  <si>
    <t>0140184080</t>
  </si>
  <si>
    <t>0110184050</t>
  </si>
  <si>
    <t>0110184030</t>
  </si>
  <si>
    <t>Наименование</t>
  </si>
  <si>
    <t>КЦСР</t>
  </si>
  <si>
    <t>(тыс.рублей)</t>
  </si>
  <si>
    <t>Субвенции на реализацию полномочий, указанных в пунктах 3.1, 3.2 статьи 2 Закона ХМАО-Югры от 31 марта 2009 года № 36-оз "О наделении органов местного самоуправления муниципальных образованийХМАО-Югры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Ханты-Мансйиского автономного округа -Югры на 2016-2020 годы"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Нижневартовского района  в 2014 – 2020 годах"</t>
  </si>
  <si>
    <t>Субвенции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 в рамках подпрограммы "Обеспечение регулирования деятельности по обращению с отходами производства и потребления" государственной программы "Обеспечение экологической безопасности Ханты-Мансийского автономного округа-Югры на 2016-2020 годы " муниципальной программы "Обеспечение экологической безопасности в Нижневартовском районе на 2014 - 2020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</si>
  <si>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 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округе- Югре в 2016–2020 годах" (за счет средств бюджета автономного округа)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«Управление в сфере муниципальных финансов в Нижневартовском районе на 2015-2020 годы»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</si>
  <si>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ХМАО-Югры"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 муниципальной программы "Развитие физической культуры и спорта в Нижневартовском районе на 2014 - 2020 годы"</t>
  </si>
  <si>
    <t>Субсидия на дополнительное финансовое обеспечение мероприятий по организации питания обучающихся 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-Югре на 2016-2020 годы " полпрограммы "Развитие дошкольного, общего образования и дополнительного образования детей" муниципальной программы "Развитие образования в Нижневартовском раойне на 2014-2020 годы"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</si>
  <si>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в рамках подпрограммы "Дети Югры " государственной программы "Социальная поддержка жителей Ханты-Мансийского автономного округа – Югры на 2016–2020 годы" подпрограммы "Организация в каникулярное время отдыха, оздоровления, занятости детей, подростков и молодежи района" муниципальной программы "Развитие образования в Нижневартовском районе на 2014–2020 годы"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</si>
  <si>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-Югре на 2016-2020 годы" муниципальной программы "Развитие физической культуры и спорта в Нижневартовском районе на 2014 - 2020 годы"</t>
  </si>
  <si>
    <t>Субсидии на проектирование и строительство объектов инженерной инфраструктуры на  территориях, предназначенных для жилищного строительства 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"Содействие развитию жилищного строительства" муниципальной программы "Обеспечение доступным и комфортным жильем жителей Нижневартовского района  в 2014 – 2020 годах"</t>
  </si>
  <si>
    <t>Субвенции  на  социальную  поддержку отдельных категорий обучающихся 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2016-2020 годы" подпрограммы "Развитие дошкольного, общего образования и дополнительного образования детей" муниципальной программы «Развитие образования в Нижневартовском районе на 2014–2020 годы»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</si>
  <si>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в рамках 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2016-2020 годы" подпрограммы "Развитие дошкольного, общего образования и дополнительного образования детей" муниципальной программы «Развитие образования в Нижневартовском районе на 2014–2020 годы»</t>
  </si>
  <si>
    <t>Субвенции на организацию и обеспечение отдыха и оздоровления детей, в том числе в этнической среде в рамках подпрограммы "Дети Югры" государственной программы "Социальная поддержка жителей Ханты -Мансийского автономного округа - Югры на 2016-2020 годы" подпрограммы "Организация в каникулярное время отдыха, оздоровления, занятости детей, подростков и молодежи района" муниципальной программы "Развитие образования в Нижневартовском районе на 2014–2020 годы"</t>
  </si>
  <si>
    <t>Субвенции на поддержку растениеводства, переработки и реализации продукции растениеводства в рамках "Развитие растениеводства, переработки и реализации продукции растениеводства"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в 2016-2020 годах" подпрограммы «Развитие агропромышленного комплекса и рынков сельскохозяйственной продукции, сырья и продовольствия в  Нижневартовском районе»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2016–2020 годах»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</si>
  <si>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в 2016-2020 годах" подпрограммы «Развитие агропромышленного комплекса и рынков сельскохозяйственной продукции, сырья и продовольствия в  Нижневартовском районе»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2016–2020 годах»</t>
  </si>
  <si>
    <t>Субвенции на поддержку малых форм хозяйствования в рамках подпрограммы "Поддержка малых форм хозяйствования"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в 2016-2020 годах"  подпрограммы «Развитие агропромышленного комплекса и рынков сельскохозяйственной продукции, сырья и продовольствия в  Нижневартовском районе»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2016–2020 годах»</t>
  </si>
  <si>
    <t>Субвенции на повышение эффективности использования и развитие ресурсного потенциала рыбохозяйственного комплекса  в рамках подпрограммы "Повышение эффективности использования и развития ресурсного потенциала рыбохозяйственного комплекса"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в 2016-2020 годах" подпрограммы «Развитие агропромышленного комплекса и рынков сельскохозяйственной продукции, сырья и продовольствия в  Нижневартовском районе»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2016–2020 годах»</t>
  </si>
  <si>
    <t>Субвенции на развитие системы заготовки и переработки дикоросов в рамках подпрограммы "Развитие системы заготовки и переработки дикоросов" государственной программы "Развитие агропромышленного комплекса и рынков сельскохозяйственной продукции, сырья и продовольствия в Ханты - Мансийском автономном округе -Югре в 2016-2020 годах" подпрограммы «Развитие агропромышленного комплекса и рынков сельскохозяйственной продукции, сырья и продовольствия в  Нижневартовском районе»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2016–2020 годах»</t>
  </si>
  <si>
    <t>Субвенции на реализацию полномочия, указанного в пункте 2 статьи 2 Закона ХМАО – Югры от 31 января 2011 года № 8-оз "О наделении органов местного самоуправления муниципальных образований ХМАО – Югры отдельным государственным полномочием по участию в реализации государственной программы ХМАО – Югры "Социально-экономическое развитие коренных малочисленных народов Севера ХМАО – Югры на 2016–2020 годы" в рамках подпрограммы "Развитие и повышение уровня адаптации традиционного хозяйствования коренных малочисленных народов к современным экономическим условиям, в том числе способствующим развитию этнографического туризма, с учетом обеспечения защиты исконной среды обитания и традиционного образа жизни" государственной программы "Социально-экономическое развитие коренных малочисленных народов Севера ХМАО - Югры на 2016-2020 годы" муниципальной программы «Социально-экономическое развитие коренных малочисленных народов Севера,проживающих в  Нижневартовском районе на 2014-2019 годы»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</si>
  <si>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-Югры на 2016-2020 годы" подпрограммы "Содействие развитию жилищного строительства" муниципальной программы "Обеспечение доступным и комфортным жильем жителей Нижневартовского района  в 2014 – 2020 годах"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</si>
  <si>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 в рамках 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 государственной программы "Развитие агропромышеенного комплекса и рынков сельскохозяйственной продукции, сырья и продовольствия в Ханты - Мансийском автономном округе -Югре в 2016-2020 годах" подпрограммы "Создание условий для обеспечения качественными коммунальными услугами"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</si>
  <si>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Субвенции муниципальным районам на исполнение полномочий по расчету и предоставлению дотаций поселениям, входящим в состав муниципального района,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подпрограммы "Создание условий для обеспечения качественными коммунальными услугами"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</si>
  <si>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- Мансийского  автономного округа - Югры по социально ориентированным тарифам и сжиженного газа по социально ориентированным розничным ценам 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 подпрограммы "Обеспечение равных прав потребителей на получение энергетических ресурсов"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</si>
  <si>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Субвенции муниципальным районам на исполнение полномочий по расчету и предоставлению дотаций поселениям, входящим в состав муниципального района,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«Управление в сфере муниципальных финансов в Нижневартовском районе на 2015-2020 годы»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</si>
  <si>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ХМАО-Югры"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подпрограммы "Развитие дошкольного, общего образования и дополнительного образования детей" муниципальной программы "Развитие образования в Нижневартовском раойне на 2014-2020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</si>
  <si>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ХМАО-Югры"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подпрограммы "Укрепление единого пространства в районе" муниципальной программы "Развитие культуры и туризма в Нижневартовском районе  на 2014 - 2020 годы"</t>
  </si>
  <si>
    <t xml:space="preserve">Субсидии на реализацию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"Градостроительная деятельность" муниципальной программы "Обеспечение доступным и комфортным жильем жителей Нижневартовского района  в 2014 – 2020 годах" </t>
  </si>
  <si>
    <t>Субсидии на реконструкцию, расширение, модернизацию, строительство и капитальный ремонт объектов коммунального комплекса 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 подпрограммы "Создание условий для обеспечения качественными коммунальными услугами"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</si>
  <si>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 ХМАО - Югры  по цене электрической энергии зоны централизованного электроснабжения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 на 2016–2020 годы" подпрограммы "Обеспечение равных прав потребителей на получение энергетических ресурсов" 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</si>
  <si>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Субсидии на обеспечение функционирования и развития систем видеонаблюдения в сфере общественного порядка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муниципальной программы "Профилактика правонарушений в сфере общественного порядка в Нижневартовском районе  на 2014 - 2019 годы"</t>
  </si>
  <si>
    <t>Субсидии на создание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муниципальной программы "Профилактика правонарушений в сфере общественного порядка в Нижневартовском районе  на 2014 - 2019 годы"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</si>
  <si>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муниципальной программы "Профилактика правонарушений в сфере общественного порядка в Нижневартовском районе  на 2014 - 2019 годы"</t>
  </si>
  <si>
    <t>Субсидии на строительство пожарных водоемов в рамках подпрограммы "Укрепление пожарной безопасности в Ханты-Мансийском автономном округе -Югре" государственной программы "Защита населения и территорий от чрезвычайных ситуаций, обеспечение пожарной безопасности в  Ханты-Мансийском автономном округе -Югре на 2016-2020 годы"  подпрограммы "Укрепление пожарной безопасности в районе" муниципальной программы "Защита населения и территорий от чрезвычайных ситуаций, обеспечение пожарной безопасности в Нижневартовском районе на 2014 - 2019 годы"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</si>
  <si>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2016–2020 годы" подпрограммы "Автомобильные дороги" муниципальной программы "Развитие транспортной системы Нижневартовского района  на 2014 - 2020 годы"</t>
  </si>
  <si>
    <t>Субсидии на повышение оплаты труда работников муниципальных образований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 рамках подпрограммы "Поддержание устойчивого исполнения бюджетов муниципальных образований ХМАО-Югры"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2016–2020 годы"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 муниципальной программы "Управление в сфере муниципальных финансов в Нижневартовском районе на 2015-2020 годы"</t>
  </si>
  <si>
    <t>Субсидии муниципальным районам на формирование районных фондов финансовой поддержки поселений в рамках подпрограммы "Поддержание устойчивого исполнения бюджетов муниципальных образований Ханты-Мансийского автономного округа-Югры"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2016–2020 годы"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«Управление в сфере муниципальных финансов в Нижневартовском районе на 2015-2020 годы»</t>
  </si>
  <si>
    <t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 Развитие культуры и туризма в Ханты-Мансийском автономном округе-Югре на 2016-2020 годы" подпрограммы "Обеспечение прав граждан на доступ к культурным ценностям и информации" муниципальной программы «Развитие культуры и туризма в Нижневартовском районе на 2014 – 2020 годы»</t>
  </si>
  <si>
    <t>Иные межбюджетные трансферты на реализацию мероприятий по развитию художественного образования в рамках подпрограммы "Укрепление единого культурного пространства" государственной программы " Развитие культуры и туризма в Ханты-Мансийском автономном округе-Югре на 2016-2020 годы" подпрограммы "Обеспечение прав граждан на доступ к культурным ценностям и информации" муниципальной программы «Развитие культуры и туризма в Нижневартовском районе на 2014 – 2020 годы»</t>
  </si>
  <si>
    <t>Иные межбюджетные трансферты на реализацию мероприятий по содействию трудоустройству граждан  в рамках подпрограммы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 – 2020 годы"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«Управление в сфере муниципальных финансов в Нижневартовском районе на 2015-2020 годы»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</si>
  <si>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Нижневартовского района  в 2014 – 2020 годах"</t>
  </si>
  <si>
    <t>Субвенции бюджетам муниципальных районов и городских округов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 за счет средств федерального бюджета в рамках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«Управление в сфере муниципальных финансов в Нижневартовском районе на 2015-2020 годы»</t>
  </si>
  <si>
    <t>Субвенции на организацию осуществления мероприятий по проведению дезинсекции и дератизации в Ханты-Мансийском автономном округе-Югре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"Развитие здравоохранения на 2016-2020 годы" подпрограммы "Организация и обеспечение мероприятий в сфере гражданской обороны, защиты населения и территории района от чрезвычайных ситуаций" муниципальной программы  «Защита населения и территорий от чрезвычайных ситуаций, обеспечение пожарной безопасности в Нижневартовском районе на 2014-2019 годы»</t>
  </si>
  <si>
    <t>СУБВЕНЦИИ</t>
  </si>
  <si>
    <t>СУБСИДИИ</t>
  </si>
  <si>
    <t>ИНЫЕ МЕЖБЮДЖЕТНЫЕ ТРАНСФЕРТЫ</t>
  </si>
  <si>
    <t>ИТОГО ОСТАТКИ МЕЖБЮДЖЕТНЫХ ТРАНСФЕРТОВ</t>
  </si>
  <si>
    <t>ВСЕГО МЕЖБЮДЖЕТНЫЕ ТРАНСФЕРТЫ</t>
  </si>
  <si>
    <t>Кроме того, остатки межбюджетных трансфертов 2016 года, переданные из бюджета Ханты-Мансийского автономного округа -Югры в 2017 году</t>
  </si>
  <si>
    <t>Субсидии на содействие развитию исторических и иных местных традиций  в рамках 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подпрограммы "Создание условий для обеспечения качественными коммунальными услугами"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</si>
  <si>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 (на реализацию основных общеобразовательных программ муниципальным общеобразовательным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 в Ханты - Мансийском автономном округе -Югре на 2016-2020 годы" подпрограммы "Развитие дошкольного, общего образования и дополнительного образования детей" муниципальной программы «Развитие образования в Нижневартовском районе на 2014–2020 годы» 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</si>
  <si>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 (на реализацию программ дошкольного образования муниципальным общеобразовательным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 в Ханты - Мансийском автономном округе -Югре на 2016-2020 годы" подпрограммы "Развитие дошкольного, общего образования и дополнительного образования детей" муниципальной программы «Развитие образования в Нижневартовском районе на 2014–2020 годы» </t>
  </si>
  <si>
    <t>Иные межбюджетные трансферты  на финансирование наказов избирателей депутатам Думы Ханты-Мансийского автономного округа - Югры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в Нижневартовском районе на 2014–2020 годы»</t>
  </si>
  <si>
    <t>Иные межбюджетные трансферты на финансирование наказов избирателей депутатам Думы Ханты-Мансийского автономного округа - Югры в рамках муниципальной программы "Развитие физической культуры и спорта в Нижневартовском районе на 2014 - 2020 годы"</t>
  </si>
  <si>
    <t>Субсидии на развитие сферы культуры в муниципальных образованиях автономного округа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2016-2020 годы" подпрограммы "Обеспечение прав граждан на доступ к культурным ценностям и информации" муниципальной программы «Развитие культуры и туризма в Нижневартовском районе на 2014 – 2020 годы»</t>
  </si>
  <si>
    <t>Иные межбюджетные трансферты на реализацию мероприятий по содействию трудоустройству граждан 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 – 2020 годы" подпрограммы "Обеспечение прав граждан на доступ к культурным ценностям и информации" муниципальной программы «Развитие культуры и туризма в Нижневартовском районе на 2014 – 2020 годы»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</si>
  <si>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2016 - 2020 годы"
подпрограммы  "Развитие малого и среднего предпринимательства в Нижневартовском районе"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2014–2020 годы»</t>
  </si>
  <si>
    <t>Иные межбюджетные трансферты на премирование победителей окружного конкурса "Лидеры туриндустрии Югры" в рамках подпрограммы "Развитие внутреннего и въездного туризма" государственной программы "Развитие культуры и туризма в Ханты-Мансийском автономном округе - Югре на 2016 - 2020 годы"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«Управление в сфере муниципальных финансов в Нижневартовском районе на 2015-2020 годы»</t>
  </si>
  <si>
    <t xml:space="preserve">Иные межбюджетные трансферты на организацию и проведение единого государственного экзамена в рамках подпрограммы "Система оценки качества образования и информационная прозрачность системы образования" государственной программы "Развитие образования в Ханты - Мансийском автономном округе -Югре на 2016-2020 годы" подпрограммы "Развитие дошкольного, общего образования и дополнительного образования детей" муниципальной программы «Развитие образования в Нижневартовском районе на 2014–2020 годы»
</t>
  </si>
  <si>
    <t>5101R5190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</si>
  <si>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 – Югры на 2016–2020 годы"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</si>
  <si>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2016–2020 годы" 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</si>
  <si>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2016–2020 годы"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</si>
  <si>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в рамках подпрограммы "Обеспечение прав граждан на доступ к культурным ценностям и информации" годарственной программы "Развитие культуры и туризма в Ханты-Мансийском автономном округе – Югре на 2016–2020 годы"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</si>
  <si>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автономном округе" государственной программы "Содействие занятости населения в Ханты-Мансийском автономном округе – Югре на 2016–2020 годы"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</si>
  <si>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ХМАО – Югры от 11 июня 2010 года № 102-оз "Об административных правонарушениях"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2016–2020 годах"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</si>
  <si>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 Мансийского автономного округа -Югры на 2016-2020 годы"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</si>
  <si>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 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округе- Югре в 2016–2020 годах" (за счет средств бюджета автономного округа)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</si>
  <si>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Субвенции бюджетам муниципальных районов и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 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округе- Югре в 2016–2020 годах" (за счет средств федерального бюджета) 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</si>
  <si>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Субсидии на поддержку отрасли культура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2016-2020 годы" подпрограммы "Обеспечение прав граждан на доступ к культурным ценностям и информации" муниципальной программы "Развитие культуры и туризма в Нижневартовском районе на 2014 – 2020 годы" (окружной бюджет)</t>
  </si>
  <si>
    <t>Субсидии на поддержку отрасли культура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2016-2020 годы" подпрограммы "Обеспечение прав граждан на доступ к культурным ценностям и информации" муниципальной программы "Развитие культуры и туризма в Нижневартовском районе на 2014 – 2020 годы" (федеральный бюджет)</t>
  </si>
  <si>
    <t>Субсидии на мероприятия подпрограммы "Обеспечение жильем молодых семей" федеральной целевой программы "Жилище" на 2015–2020 годы  в рамках подпрограммы "Обеспечение мерами государственной поддержки по улучшению жилищных условий отдельных категорий граждан"  государственной программы "Обеспечение доступным и комфортным жильем жителей Ханты-Мансийского автономного округа – Югры в 2016–2020 годах"  (окружной бюджет)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Нижневартовского района  в 2014 – 2020 годах"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</si>
  <si>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"Социально-экономическое развитие, инвестиции и инновации Ханты-Мансийского автономного округа - Югры на 2016 - 2020 годы" подпрограммы "Организация предоставления государственных и муниципальных услуг через муниципальное автономное учреждение Нижневартовского района «Многофункциональный центр предоставления государственных и муниципальных услуг на 2017-2019 годы» муниципальной программы "Развитие муниципальной службы и резерва управленческих кадров в Нижневартовском районе на 2017- 2019 годы"</t>
  </si>
  <si>
    <t>Осуществление полномочий по составлению (изменению) списков кандидатов в присяжные заседатели федеральных судов общей юрисдикции в РФ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</si>
  <si>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 (окружной бюджет) подпрограммы "Формирование комфортной городской среды"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  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</si>
  <si>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годы"(федеральный бюджет)подпрограммы "Формирование комфортной городской среды"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  </t>
  </si>
  <si>
    <t>Иные межбюджетные трансферты на реализацию мероприятий по проведению смотров-конкурсов в сфере физической культуры и спорта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2016–2020 годы" муниципальной программы "Развитие физической культуры и спорта в Нижневартовском районе на 2014 - 2020 годы"</t>
  </si>
  <si>
    <t xml:space="preserve">Иные межбюджетные трансферты на реализацию мероприятий по содействию трудоустройству граждан 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 – 2020 годы" подпрограммы "Молодежь Нижневартовского района" муниципальной программы «Развитие образования в Нижневартовском районе на 2014–2020 годы»
</t>
  </si>
  <si>
    <t>Дотации на поощрение достижения наилучших значений показателей деятельности органов местного самоуправления городских округов и муниципальных районов Ханты-Мансийского автономного округа – Югры в рамках подпрограмма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</si>
  <si>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 в рамках подпрограммы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</si>
  <si>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Дотация на обеспечение сбалансированности местных бюджетов в рамках подпрограммы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</si>
  <si>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Субсидии на мероприятия подпрограммы "Обеспечение жильем молодых семей" федеральной целевой программы "Жилище" на 2015–2020 годы  в рамках подпрограммы "Обеспечение мерами государственной поддержки по улучшению жилищных условий отдельных категорий граждан" 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Нижневартовского района  в 2014 – 2020 годах" 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</si>
  <si>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"Ресурсное обеспечение в сфере образования, науки и молодежной политики" государственной программы "Развитие образования в Ханты - Мансийском автономном округе -Югре на 2016-2020 годы" подпрограммы "Обеспечение деятельности органов местного самоуправления Нижневартовского района" муниципальной программы "Развитие муниципальной службы и резерва управленческих кадров в Нижневартовском районе на 2017- 2019 годы"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</si>
  <si>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округа-Югры продукции (товаров), необходимой для обеспечения жизнедеятельности населения муниципальных образований Ханты-Мансийского автономного округа-Югры, отнесенных к территориям с ограниченными сроками завоза грузов в рамках подпрограммы «Развитие агропромышленного комплекса и рынков сельскохозяйственной продукции, сырья и продовольствия в  Нижневартовском районе»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 в 2016–2020 годах»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</si>
  <si>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округа-Югры продукции (товаров), необходимой для обеспечения жизнедеятельности населения муниципальных образований Ханты-Мансийского автономного округа-Югры, отнесенных к территориям с ограниченными сроками завоза грузов в рамках подпрограммы "Обеспечение равных прав потребителей на получение энергетических ресурсов" 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</si>
  <si>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Иные межбюджетные трансферты на реализацию наказов избирателей депутатам Думы Ханты-Мансийского автономного округа - Югры в рамках подпрограммы "Обеспечение прав граждан на доступ к культурным ценностям и информации" муниципальной программы «Развитие культуры и туризма в Нижневартовском районе на 2014 – 2020 годы»</t>
  </si>
  <si>
    <t xml:space="preserve">Субсидии на реализацию полномочий в области строительства, градостроительной деятельности и жилищных отношений (приобретение жилья)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"Содействие развитию жилищного строительства" муниципальной программы "Обеспечение доступным и комфортным жильем жителей Нижневартовского района  в 2014 – 2020 годах"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</si>
  <si>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Федерации"в рамках подпрограммы "Обеспечение мерами государственной поддержки по улучшению жилищных условий отдельных категорий граждан" муниципальной программы "Обеспечение доступным и комфортным жильем жителей Нижневартовского района  в 2014 – 2020 годах"</t>
  </si>
  <si>
    <t xml:space="preserve">Субсидии на реализацию полномочий в области строительства, градостроительной деятельности и жилищных отношений (реализация программ муниципальных образований автономного округа по переселению граждан с территорий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(или) в зоне береговой линии, подверженной абразии)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"Содействие развитию жилищного строительства" муниципальной программы "Обеспечение доступным и комфортным жильем жителей Нижневартовского района  в 2014 – 2020 годах" </t>
  </si>
  <si>
    <t xml:space="preserve">Субсидии на реализацию полномочий в области строительства, градостроительной деятельности и жилищных отношений (реализация программ муниципальных образований автономного округа по переселению граждан с территорий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(или) в зоне береговой линии, подверженной абразии)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 подпрограммы «Переселение жителей из населенного пункта с низкой плотностью населения и труднодоступной местностью Нижневартовского района» муниципальной программы "Обеспечение доступным и комфортным жильем жителей Нижневартовского района  в 2014 – 2020 годах" </t>
  </si>
  <si>
    <t>Дотации на поощрение за достижения наилучших значений показателей деятельности органов местного самоуправления городских округов и муниципальных районов автономного округа и достижения высоких показателей качества организации и осуществления бюджетного процесса в городских округах и муниципальных районах автономного округа в рамках подпрограмма "Содействие повышению качества управления муниципальными финансами и эффективности деятельности органов местного самоуправления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</si>
  <si>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Иные межбюджетные трансферты из резервного фонда Правительства Ханты-Мансийского автономного округа-Югры на финансовое обеспечение непредвиденных расходов, необходимость в которых возникла после принятия бюджета Ханты-Мансийского автономного округа-Югры на 2017 год в рамках подпрограммы "Создание условий для обеспечения качественными коммунальными услугами"  муниципальной программы  "Развитие жилищно-коммунального комплекса и повышение энергетической эффективности в Нижневартовском районе  на 2014 – 2020 годы"</t>
  </si>
  <si>
    <t>Уточненный план</t>
  </si>
  <si>
    <t>Исполнение</t>
  </si>
  <si>
    <t xml:space="preserve">Информация о предоставлении межбюджетных трансфертов Нижневартовскому району из  вышестоящих бюджетов за 2017 год </t>
  </si>
  <si>
    <t>% исполнения</t>
  </si>
  <si>
    <t>ИТОГО иные межбюджетные трансферты</t>
  </si>
  <si>
    <t>ИТОГО субсидии</t>
  </si>
  <si>
    <t>ИТОГО субвенции</t>
  </si>
  <si>
    <t>0110184303</t>
  </si>
  <si>
    <t>0110184301</t>
  </si>
  <si>
    <t>20101D9300</t>
  </si>
  <si>
    <t>0930184221</t>
  </si>
  <si>
    <t>0930151350</t>
  </si>
  <si>
    <t>0710182380 0710282380</t>
  </si>
  <si>
    <t>0920182173</t>
  </si>
  <si>
    <t>0950182173</t>
  </si>
  <si>
    <t>10601R555F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</si>
  <si>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2016–2020 годы"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 муниципальной программы "Управление в сфере муниципальных финансов в Нижневартовском районе на 2015-2020 годы"</t>
  </si>
  <si>
    <t>0110285160</t>
  </si>
  <si>
    <t>0110185020</t>
  </si>
  <si>
    <t>0150185060</t>
  </si>
  <si>
    <t>0510185060</t>
  </si>
  <si>
    <t>0510285160</t>
  </si>
  <si>
    <t>0600185160</t>
  </si>
  <si>
    <t>0600185200</t>
  </si>
  <si>
    <t>0720685140</t>
  </si>
  <si>
    <t>1030185140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</si>
</sst>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#,##0.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6" fillId="2" borderId="1" xfId="1" applyNumberFormat="1" applyFont="1" applyFill="1" applyBorder="1" applyAlignment="1" applyProtection="1">
      <alignment horizontal="center" wrapText="1"/>
      <protection hidden="1"/>
    </xf>
    <xf numFmtId="0" fontId="6" fillId="2" borderId="1" xfId="1" applyNumberFormat="1" applyFont="1" applyFill="1" applyBorder="1" applyAlignment="1">
      <alignment wrapText="1"/>
    </xf>
    <xf numFmtId="164" fontId="6" fillId="2" borderId="1" xfId="1" applyNumberFormat="1" applyFont="1" applyFill="1" applyBorder="1" applyAlignment="1" applyProtection="1">
      <alignment horizontal="center"/>
      <protection hidden="1"/>
    </xf>
    <xf numFmtId="164" fontId="6" fillId="2" borderId="5" xfId="1" applyNumberFormat="1" applyFont="1" applyFill="1" applyBorder="1" applyAlignment="1" applyProtection="1">
      <alignment horizontal="center"/>
      <protection hidden="1"/>
    </xf>
    <xf numFmtId="0" fontId="1" fillId="2" borderId="0" xfId="1" applyFill="1"/>
    <xf numFmtId="0" fontId="2" fillId="2" borderId="0" xfId="1" applyNumberFormat="1" applyFont="1" applyFill="1" applyAlignment="1" applyProtection="1">
      <alignment horizontal="right"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Continuous" vertical="center"/>
      <protection hidden="1"/>
    </xf>
    <xf numFmtId="0" fontId="6" fillId="2" borderId="3" xfId="1" applyNumberFormat="1" applyFont="1" applyFill="1" applyBorder="1" applyAlignment="1" applyProtection="1">
      <alignment horizontal="center"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3" xfId="1" applyNumberFormat="1" applyFont="1" applyFill="1" applyBorder="1" applyAlignment="1" applyProtection="1">
      <alignment horizontal="center"/>
      <protection hidden="1"/>
    </xf>
    <xf numFmtId="0" fontId="6" fillId="2" borderId="2" xfId="1" applyNumberFormat="1" applyFont="1" applyFill="1" applyBorder="1" applyAlignment="1" applyProtection="1">
      <alignment horizontal="left" vertical="center" wrapText="1"/>
      <protection hidden="1"/>
    </xf>
    <xf numFmtId="0" fontId="6" fillId="2" borderId="6" xfId="1" applyNumberFormat="1" applyFont="1" applyFill="1" applyBorder="1" applyAlignment="1" applyProtection="1">
      <alignment horizontal="left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5" xfId="1" applyNumberFormat="1" applyFont="1" applyFill="1" applyBorder="1" applyAlignment="1" applyProtection="1">
      <alignment horizontal="center"/>
      <protection hidden="1"/>
    </xf>
    <xf numFmtId="0" fontId="6" fillId="2" borderId="2" xfId="1" applyNumberFormat="1" applyFont="1" applyFill="1" applyBorder="1" applyAlignment="1" applyProtection="1">
      <alignment horizontal="left" wrapText="1"/>
      <protection hidden="1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0" fontId="5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2" xfId="1" applyNumberFormat="1" applyFont="1" applyFill="1" applyBorder="1" applyAlignment="1" applyProtection="1">
      <protection hidden="1"/>
    </xf>
    <xf numFmtId="165" fontId="6" fillId="2" borderId="1" xfId="1" applyNumberFormat="1" applyFont="1" applyFill="1" applyBorder="1" applyAlignment="1">
      <alignment horizontal="center" wrapText="1"/>
    </xf>
    <xf numFmtId="166" fontId="6" fillId="2" borderId="1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165" fontId="5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Continuous" vertical="center"/>
      <protection hidden="1"/>
    </xf>
    <xf numFmtId="164" fontId="6" fillId="2" borderId="4" xfId="1" applyNumberFormat="1" applyFont="1" applyFill="1" applyBorder="1" applyAlignment="1" applyProtection="1">
      <alignment horizontal="center"/>
      <protection hidden="1"/>
    </xf>
    <xf numFmtId="164" fontId="6" fillId="2" borderId="2" xfId="1" applyNumberFormat="1" applyFont="1" applyFill="1" applyBorder="1" applyAlignment="1" applyProtection="1">
      <alignment horizontal="center"/>
      <protection hidden="1"/>
    </xf>
    <xf numFmtId="164" fontId="6" fillId="2" borderId="6" xfId="1" applyNumberFormat="1" applyFont="1" applyFill="1" applyBorder="1" applyAlignment="1" applyProtection="1">
      <alignment horizontal="center"/>
      <protection hidden="1"/>
    </xf>
    <xf numFmtId="164" fontId="5" fillId="2" borderId="6" xfId="1" applyNumberFormat="1" applyFont="1" applyFill="1" applyBorder="1" applyAlignment="1" applyProtection="1">
      <alignment horizontal="center"/>
      <protection hidden="1"/>
    </xf>
    <xf numFmtId="164" fontId="5" fillId="2" borderId="2" xfId="1" applyNumberFormat="1" applyFont="1" applyFill="1" applyBorder="1" applyAlignment="1" applyProtection="1">
      <alignment horizontal="center"/>
      <protection hidden="1"/>
    </xf>
    <xf numFmtId="165" fontId="6" fillId="2" borderId="2" xfId="1" applyNumberFormat="1" applyFont="1" applyFill="1" applyBorder="1" applyAlignment="1">
      <alignment horizontal="center" wrapText="1"/>
    </xf>
    <xf numFmtId="166" fontId="6" fillId="2" borderId="2" xfId="1" applyNumberFormat="1" applyFont="1" applyFill="1" applyBorder="1" applyAlignment="1">
      <alignment horizontal="center" wrapText="1"/>
    </xf>
    <xf numFmtId="165" fontId="5" fillId="2" borderId="2" xfId="1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wrapText="1"/>
    </xf>
    <xf numFmtId="165" fontId="5" fillId="3" borderId="1" xfId="1" applyNumberFormat="1" applyFont="1" applyFill="1" applyBorder="1" applyAlignment="1">
      <alignment horizontal="center" wrapText="1"/>
    </xf>
    <xf numFmtId="165" fontId="5" fillId="3" borderId="2" xfId="1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 applyProtection="1">
      <alignment horizontal="center"/>
      <protection hidden="1"/>
    </xf>
    <xf numFmtId="49" fontId="6" fillId="2" borderId="1" xfId="1" applyNumberFormat="1" applyFont="1" applyFill="1" applyBorder="1" applyAlignment="1" applyProtection="1">
      <alignment horizontal="center" wrapText="1"/>
      <protection hidden="1"/>
    </xf>
    <xf numFmtId="49" fontId="6" fillId="2" borderId="1" xfId="1" applyNumberFormat="1" applyFont="1" applyFill="1" applyBorder="1" applyAlignment="1" applyProtection="1">
      <alignment horizontal="center"/>
      <protection hidden="1"/>
    </xf>
    <xf numFmtId="49" fontId="6" fillId="2" borderId="3" xfId="1" applyNumberFormat="1" applyFont="1" applyFill="1" applyBorder="1" applyAlignment="1" applyProtection="1">
      <alignment horizontal="center" wrapText="1"/>
      <protection hidden="1"/>
    </xf>
    <xf numFmtId="49" fontId="6" fillId="2" borderId="2" xfId="1" applyNumberFormat="1" applyFont="1" applyFill="1" applyBorder="1" applyAlignment="1" applyProtection="1">
      <alignment horizontal="center" wrapText="1"/>
      <protection hidden="1"/>
    </xf>
    <xf numFmtId="49" fontId="6" fillId="2" borderId="1" xfId="1" applyNumberFormat="1" applyFont="1" applyFill="1" applyBorder="1" applyAlignment="1" applyProtection="1">
      <protection hidden="1"/>
    </xf>
    <xf numFmtId="49" fontId="1" fillId="2" borderId="1" xfId="1" applyNumberFormat="1" applyFont="1" applyFill="1" applyBorder="1"/>
    <xf numFmtId="0" fontId="5" fillId="3" borderId="1" xfId="1" applyNumberFormat="1" applyFont="1" applyFill="1" applyBorder="1" applyAlignment="1" applyProtection="1">
      <alignment horizontal="center"/>
      <protection hidden="1"/>
    </xf>
    <xf numFmtId="0" fontId="5" fillId="3" borderId="2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showGridLines="0" tabSelected="1" topLeftCell="A2" workbookViewId="0">
      <pane xSplit="1" ySplit="5" topLeftCell="B104" activePane="bottomRight" state="frozen"/>
      <selection activeCell="A2" sqref="A2"/>
      <selection pane="topRight" activeCell="B2" sqref="B2"/>
      <selection pane="bottomLeft" activeCell="A7" sqref="A7"/>
      <selection pane="bottomRight" activeCell="K7" sqref="K7"/>
    </sheetView>
  </sheetViews>
  <sheetFormatPr defaultColWidth="9.140625" defaultRowHeight="12.75" x14ac:dyDescent="0.2"/>
  <cols>
    <col min="1" max="1" width="13.28515625" style="5" hidden="1" customWidth="1"/>
    <col min="2" max="2" width="87.5703125" style="5" customWidth="1"/>
    <col min="3" max="4" width="16.5703125" style="5" customWidth="1"/>
    <col min="5" max="5" width="13" style="5" customWidth="1"/>
    <col min="6" max="251" width="9.140625" style="5" customWidth="1"/>
    <col min="252" max="16384" width="9.140625" style="5"/>
  </cols>
  <sheetData>
    <row r="1" spans="1:5" ht="15" x14ac:dyDescent="0.2">
      <c r="A1" s="6"/>
      <c r="B1" s="6"/>
      <c r="C1" s="6"/>
      <c r="D1" s="6"/>
    </row>
    <row r="2" spans="1:5" ht="62.25" customHeight="1" x14ac:dyDescent="0.2">
      <c r="A2" s="7"/>
      <c r="B2" s="57" t="s">
        <v>133</v>
      </c>
      <c r="C2" s="57"/>
      <c r="D2" s="57"/>
      <c r="E2" s="57"/>
    </row>
    <row r="3" spans="1:5" ht="15" x14ac:dyDescent="0.25">
      <c r="A3" s="8"/>
      <c r="B3" s="8"/>
      <c r="C3" s="9"/>
      <c r="D3" s="9" t="s">
        <v>41</v>
      </c>
    </row>
    <row r="4" spans="1:5" ht="35.25" customHeight="1" x14ac:dyDescent="0.2">
      <c r="A4" s="10" t="s">
        <v>40</v>
      </c>
      <c r="B4" s="11" t="s">
        <v>39</v>
      </c>
      <c r="C4" s="32" t="s">
        <v>131</v>
      </c>
      <c r="D4" s="33" t="s">
        <v>132</v>
      </c>
      <c r="E4" s="33" t="s">
        <v>134</v>
      </c>
    </row>
    <row r="5" spans="1:5" ht="12.75" customHeight="1" x14ac:dyDescent="0.2">
      <c r="A5" s="12"/>
      <c r="B5" s="13">
        <v>1</v>
      </c>
      <c r="C5" s="14">
        <v>2</v>
      </c>
      <c r="D5" s="34">
        <v>3</v>
      </c>
      <c r="E5" s="14">
        <v>4</v>
      </c>
    </row>
    <row r="6" spans="1:5" ht="15.75" x14ac:dyDescent="0.25">
      <c r="A6" s="53" t="s">
        <v>82</v>
      </c>
      <c r="B6" s="53"/>
      <c r="C6" s="53"/>
      <c r="D6" s="53"/>
      <c r="E6" s="53"/>
    </row>
    <row r="7" spans="1:5" ht="157.5" x14ac:dyDescent="0.25">
      <c r="A7" s="15" t="s">
        <v>38</v>
      </c>
      <c r="B7" s="16" t="s">
        <v>50</v>
      </c>
      <c r="C7" s="17">
        <f>27539-1769.5</f>
        <v>25769.5</v>
      </c>
      <c r="D7" s="35">
        <v>25639.7</v>
      </c>
      <c r="E7" s="3">
        <f>D7/C7*100</f>
        <v>99.496303769960619</v>
      </c>
    </row>
    <row r="8" spans="1:5" ht="126" x14ac:dyDescent="0.25">
      <c r="A8" s="1" t="s">
        <v>37</v>
      </c>
      <c r="B8" s="18" t="s">
        <v>51</v>
      </c>
      <c r="C8" s="3">
        <f>20697-5292-3756</f>
        <v>11649</v>
      </c>
      <c r="D8" s="36">
        <v>11649</v>
      </c>
      <c r="E8" s="3">
        <f t="shared" ref="E8:E72" si="0">D8/C8*100</f>
        <v>100</v>
      </c>
    </row>
    <row r="9" spans="1:5" ht="157.5" x14ac:dyDescent="0.25">
      <c r="A9" s="47" t="s">
        <v>138</v>
      </c>
      <c r="B9" s="18" t="s">
        <v>89</v>
      </c>
      <c r="C9" s="3">
        <f>841971.7+5327.2-29420.2+11100</f>
        <v>828978.7</v>
      </c>
      <c r="D9" s="36">
        <v>828978.7</v>
      </c>
      <c r="E9" s="3">
        <f t="shared" si="0"/>
        <v>100</v>
      </c>
    </row>
    <row r="10" spans="1:5" ht="157.5" x14ac:dyDescent="0.25">
      <c r="A10" s="47" t="s">
        <v>139</v>
      </c>
      <c r="B10" s="18" t="s">
        <v>90</v>
      </c>
      <c r="C10" s="3">
        <f>191628.7-6609.8-11100</f>
        <v>173918.90000000002</v>
      </c>
      <c r="D10" s="36">
        <v>173918.9</v>
      </c>
      <c r="E10" s="3">
        <f t="shared" si="0"/>
        <v>99.999999999999972</v>
      </c>
    </row>
    <row r="11" spans="1:5" ht="110.25" x14ac:dyDescent="0.25">
      <c r="A11" s="1" t="s">
        <v>36</v>
      </c>
      <c r="B11" s="18" t="s">
        <v>52</v>
      </c>
      <c r="C11" s="3">
        <f>8138-30.4</f>
        <v>8107.6</v>
      </c>
      <c r="D11" s="36">
        <v>8107.6</v>
      </c>
      <c r="E11" s="3">
        <f t="shared" si="0"/>
        <v>100</v>
      </c>
    </row>
    <row r="12" spans="1:5" ht="173.25" x14ac:dyDescent="0.25">
      <c r="A12" s="1" t="s">
        <v>35</v>
      </c>
      <c r="B12" s="18" t="s">
        <v>53</v>
      </c>
      <c r="C12" s="3">
        <v>80</v>
      </c>
      <c r="D12" s="36">
        <v>80</v>
      </c>
      <c r="E12" s="3">
        <f t="shared" si="0"/>
        <v>100</v>
      </c>
    </row>
    <row r="13" spans="1:5" ht="157.5" x14ac:dyDescent="0.25">
      <c r="A13" s="1" t="s">
        <v>34</v>
      </c>
      <c r="B13" s="18" t="s">
        <v>54</v>
      </c>
      <c r="C13" s="3">
        <f>52609+6000+5722.5+20199.9</f>
        <v>84531.4</v>
      </c>
      <c r="D13" s="36">
        <v>84531.4</v>
      </c>
      <c r="E13" s="3">
        <f t="shared" si="0"/>
        <v>100</v>
      </c>
    </row>
    <row r="14" spans="1:5" ht="157.5" x14ac:dyDescent="0.25">
      <c r="A14" s="1" t="s">
        <v>33</v>
      </c>
      <c r="B14" s="18" t="s">
        <v>55</v>
      </c>
      <c r="C14" s="3">
        <f>4100-3722.5</f>
        <v>377.5</v>
      </c>
      <c r="D14" s="36">
        <v>377.5</v>
      </c>
      <c r="E14" s="3">
        <f t="shared" si="0"/>
        <v>100</v>
      </c>
    </row>
    <row r="15" spans="1:5" ht="189" x14ac:dyDescent="0.25">
      <c r="A15" s="1" t="s">
        <v>32</v>
      </c>
      <c r="B15" s="18" t="s">
        <v>56</v>
      </c>
      <c r="C15" s="3">
        <f>2386+1663.8</f>
        <v>4049.8</v>
      </c>
      <c r="D15" s="36">
        <v>4049.8</v>
      </c>
      <c r="E15" s="3">
        <f t="shared" si="0"/>
        <v>100</v>
      </c>
    </row>
    <row r="16" spans="1:5" ht="157.5" x14ac:dyDescent="0.25">
      <c r="A16" s="1" t="s">
        <v>31</v>
      </c>
      <c r="B16" s="18" t="s">
        <v>57</v>
      </c>
      <c r="C16" s="3">
        <f>272+200</f>
        <v>472</v>
      </c>
      <c r="D16" s="36">
        <v>472</v>
      </c>
      <c r="E16" s="3">
        <f t="shared" si="0"/>
        <v>100</v>
      </c>
    </row>
    <row r="17" spans="1:5" ht="220.5" x14ac:dyDescent="0.25">
      <c r="A17" s="1" t="s">
        <v>30</v>
      </c>
      <c r="B17" s="18" t="s">
        <v>58</v>
      </c>
      <c r="C17" s="3">
        <v>3719.5</v>
      </c>
      <c r="D17" s="36">
        <v>3719.4</v>
      </c>
      <c r="E17" s="3">
        <f t="shared" si="0"/>
        <v>99.997311466594979</v>
      </c>
    </row>
    <row r="18" spans="1:5" ht="126" x14ac:dyDescent="0.25">
      <c r="A18" s="1" t="s">
        <v>29</v>
      </c>
      <c r="B18" s="18" t="s">
        <v>59</v>
      </c>
      <c r="C18" s="3">
        <f>17394.6-1739.4</f>
        <v>15655.199999999999</v>
      </c>
      <c r="D18" s="36">
        <v>15655.2</v>
      </c>
      <c r="E18" s="3">
        <f t="shared" si="0"/>
        <v>100.00000000000003</v>
      </c>
    </row>
    <row r="19" spans="1:5" ht="189" x14ac:dyDescent="0.25">
      <c r="A19" s="1" t="s">
        <v>28</v>
      </c>
      <c r="B19" s="18" t="s">
        <v>42</v>
      </c>
      <c r="C19" s="3">
        <v>22.9</v>
      </c>
      <c r="D19" s="36">
        <v>22.9</v>
      </c>
      <c r="E19" s="3">
        <f t="shared" si="0"/>
        <v>100</v>
      </c>
    </row>
    <row r="20" spans="1:5" ht="173.25" hidden="1" x14ac:dyDescent="0.25">
      <c r="A20" s="1" t="s">
        <v>141</v>
      </c>
      <c r="B20" s="18" t="s">
        <v>79</v>
      </c>
      <c r="C20" s="3">
        <f>1519.3-1519.3</f>
        <v>0</v>
      </c>
      <c r="D20" s="36"/>
      <c r="E20" s="3" t="e">
        <f t="shared" si="0"/>
        <v>#DIV/0!</v>
      </c>
    </row>
    <row r="21" spans="1:5" ht="110.25" x14ac:dyDescent="0.25">
      <c r="A21" s="47" t="s">
        <v>142</v>
      </c>
      <c r="B21" s="18" t="s">
        <v>126</v>
      </c>
      <c r="C21" s="3">
        <v>792.7</v>
      </c>
      <c r="D21" s="36">
        <v>792.7</v>
      </c>
      <c r="E21" s="3">
        <f t="shared" ref="E21" si="1">D21/C21*100</f>
        <v>100</v>
      </c>
    </row>
    <row r="22" spans="1:5" ht="173.25" x14ac:dyDescent="0.25">
      <c r="A22" s="1" t="s">
        <v>27</v>
      </c>
      <c r="B22" s="18" t="s">
        <v>60</v>
      </c>
      <c r="C22" s="3">
        <v>340</v>
      </c>
      <c r="D22" s="36">
        <v>340</v>
      </c>
      <c r="E22" s="3">
        <f t="shared" si="0"/>
        <v>100</v>
      </c>
    </row>
    <row r="23" spans="1:5" ht="173.25" x14ac:dyDescent="0.25">
      <c r="A23" s="1" t="s">
        <v>26</v>
      </c>
      <c r="B23" s="18" t="s">
        <v>61</v>
      </c>
      <c r="C23" s="3">
        <f>386.2-289.65</f>
        <v>96.550000000000011</v>
      </c>
      <c r="D23" s="36">
        <v>96.5</v>
      </c>
      <c r="E23" s="3">
        <f t="shared" si="0"/>
        <v>99.948213360952863</v>
      </c>
    </row>
    <row r="24" spans="1:5" ht="189" x14ac:dyDescent="0.25">
      <c r="A24" s="1" t="s">
        <v>25</v>
      </c>
      <c r="B24" s="18" t="s">
        <v>62</v>
      </c>
      <c r="C24" s="3">
        <v>31623</v>
      </c>
      <c r="D24" s="36">
        <v>31623</v>
      </c>
      <c r="E24" s="3">
        <f t="shared" si="0"/>
        <v>100</v>
      </c>
    </row>
    <row r="25" spans="1:5" ht="126" x14ac:dyDescent="0.25">
      <c r="A25" s="1" t="s">
        <v>24</v>
      </c>
      <c r="B25" s="18" t="s">
        <v>43</v>
      </c>
      <c r="C25" s="3">
        <f>36.1+18-18</f>
        <v>36.1</v>
      </c>
      <c r="D25" s="36">
        <v>36.1</v>
      </c>
      <c r="E25" s="3">
        <f t="shared" si="0"/>
        <v>100</v>
      </c>
    </row>
    <row r="26" spans="1:5" ht="189" x14ac:dyDescent="0.25">
      <c r="A26" s="1" t="s">
        <v>3</v>
      </c>
      <c r="B26" s="18" t="s">
        <v>63</v>
      </c>
      <c r="C26" s="3">
        <f>60446.5+289.65</f>
        <v>60736.15</v>
      </c>
      <c r="D26" s="36">
        <v>60736.2</v>
      </c>
      <c r="E26" s="3">
        <f t="shared" si="0"/>
        <v>100.00008232329509</v>
      </c>
    </row>
    <row r="27" spans="1:5" ht="220.5" x14ac:dyDescent="0.25">
      <c r="A27" s="1" t="s">
        <v>23</v>
      </c>
      <c r="B27" s="18" t="s">
        <v>44</v>
      </c>
      <c r="C27" s="3">
        <v>306.3</v>
      </c>
      <c r="D27" s="36">
        <v>306.3</v>
      </c>
      <c r="E27" s="3">
        <f t="shared" si="0"/>
        <v>100</v>
      </c>
    </row>
    <row r="28" spans="1:5" ht="157.5" x14ac:dyDescent="0.25">
      <c r="A28" s="1">
        <v>2210251180</v>
      </c>
      <c r="B28" s="18" t="s">
        <v>80</v>
      </c>
      <c r="C28" s="3">
        <f>4160.6-24.3-46.2</f>
        <v>4090.1000000000004</v>
      </c>
      <c r="D28" s="36">
        <v>4090.1</v>
      </c>
      <c r="E28" s="3">
        <f t="shared" si="0"/>
        <v>99.999999999999986</v>
      </c>
    </row>
    <row r="29" spans="1:5" ht="141.75" x14ac:dyDescent="0.25">
      <c r="A29" s="1">
        <v>2010184050</v>
      </c>
      <c r="B29" s="18" t="s">
        <v>121</v>
      </c>
      <c r="C29" s="3">
        <v>1421</v>
      </c>
      <c r="D29" s="36">
        <v>1411.4</v>
      </c>
      <c r="E29" s="3">
        <f t="shared" si="0"/>
        <v>99.324419422941602</v>
      </c>
    </row>
    <row r="30" spans="1:5" ht="141.75" x14ac:dyDescent="0.25">
      <c r="A30" s="1">
        <v>1010184060</v>
      </c>
      <c r="B30" s="18" t="s">
        <v>99</v>
      </c>
      <c r="C30" s="3">
        <f>23153.7+150</f>
        <v>23303.7</v>
      </c>
      <c r="D30" s="36">
        <v>23263.7</v>
      </c>
      <c r="E30" s="3">
        <f t="shared" si="0"/>
        <v>99.828353437436974</v>
      </c>
    </row>
    <row r="31" spans="1:5" ht="110.25" x14ac:dyDescent="0.25">
      <c r="A31" s="1">
        <v>2010184070</v>
      </c>
      <c r="B31" s="18" t="s">
        <v>100</v>
      </c>
      <c r="C31" s="3">
        <v>16977.3</v>
      </c>
      <c r="D31" s="36">
        <v>16975.400000000001</v>
      </c>
      <c r="E31" s="3">
        <f t="shared" si="0"/>
        <v>99.988808585581936</v>
      </c>
    </row>
    <row r="32" spans="1:5" ht="141.75" x14ac:dyDescent="0.25">
      <c r="A32" s="1">
        <v>2010184090</v>
      </c>
      <c r="B32" s="18" t="s">
        <v>101</v>
      </c>
      <c r="C32" s="3">
        <f>115.9-115.9</f>
        <v>0</v>
      </c>
      <c r="D32" s="36"/>
      <c r="E32" s="3" t="e">
        <f t="shared" si="0"/>
        <v>#DIV/0!</v>
      </c>
    </row>
    <row r="33" spans="1:5" ht="141.75" x14ac:dyDescent="0.25">
      <c r="A33" s="1">
        <v>2010184100</v>
      </c>
      <c r="B33" s="18" t="s">
        <v>102</v>
      </c>
      <c r="C33" s="3">
        <v>103.2</v>
      </c>
      <c r="D33" s="36">
        <v>103.2</v>
      </c>
      <c r="E33" s="3">
        <f t="shared" si="0"/>
        <v>100</v>
      </c>
    </row>
    <row r="34" spans="1:5" ht="126" x14ac:dyDescent="0.25">
      <c r="A34" s="1">
        <v>2010184120</v>
      </c>
      <c r="B34" s="18" t="s">
        <v>103</v>
      </c>
      <c r="C34" s="3">
        <f>2819.8+250</f>
        <v>3069.8</v>
      </c>
      <c r="D34" s="36">
        <v>3069.8</v>
      </c>
      <c r="E34" s="3">
        <f t="shared" si="0"/>
        <v>100</v>
      </c>
    </row>
    <row r="35" spans="1:5" ht="220.5" x14ac:dyDescent="0.25">
      <c r="A35" s="1">
        <v>2010184250</v>
      </c>
      <c r="B35" s="18" t="s">
        <v>104</v>
      </c>
      <c r="C35" s="3">
        <v>1559.2</v>
      </c>
      <c r="D35" s="36">
        <v>1341.7</v>
      </c>
      <c r="E35" s="3">
        <f t="shared" si="0"/>
        <v>86.050538737814264</v>
      </c>
    </row>
    <row r="36" spans="1:5" ht="126" x14ac:dyDescent="0.25">
      <c r="A36" s="1">
        <v>2010184270</v>
      </c>
      <c r="B36" s="18" t="s">
        <v>105</v>
      </c>
      <c r="C36" s="3">
        <v>8457.9</v>
      </c>
      <c r="D36" s="36">
        <v>8457.5</v>
      </c>
      <c r="E36" s="3">
        <f t="shared" si="0"/>
        <v>99.995270693671017</v>
      </c>
    </row>
    <row r="37" spans="1:5" ht="204.75" x14ac:dyDescent="0.25">
      <c r="A37" s="1">
        <v>2010159300</v>
      </c>
      <c r="B37" s="18" t="s">
        <v>106</v>
      </c>
      <c r="C37" s="3">
        <v>3466.1</v>
      </c>
      <c r="D37" s="36">
        <v>3466.1</v>
      </c>
      <c r="E37" s="3">
        <f t="shared" si="0"/>
        <v>100</v>
      </c>
    </row>
    <row r="38" spans="1:5" ht="220.5" x14ac:dyDescent="0.25">
      <c r="A38" s="1" t="s">
        <v>140</v>
      </c>
      <c r="B38" s="18" t="s">
        <v>107</v>
      </c>
      <c r="C38" s="4">
        <v>2773.2</v>
      </c>
      <c r="D38" s="37">
        <v>2702.6</v>
      </c>
      <c r="E38" s="3">
        <f t="shared" si="0"/>
        <v>97.454204529063901</v>
      </c>
    </row>
    <row r="39" spans="1:5" ht="173.25" x14ac:dyDescent="0.25">
      <c r="A39" s="1">
        <v>2010151200</v>
      </c>
      <c r="B39" s="19" t="s">
        <v>112</v>
      </c>
      <c r="C39" s="4">
        <v>4.5</v>
      </c>
      <c r="D39" s="37">
        <v>4.5</v>
      </c>
      <c r="E39" s="3">
        <f t="shared" si="0"/>
        <v>100</v>
      </c>
    </row>
    <row r="40" spans="1:5" ht="141.75" x14ac:dyDescent="0.25">
      <c r="A40" s="1">
        <v>1220284280</v>
      </c>
      <c r="B40" s="19" t="s">
        <v>81</v>
      </c>
      <c r="C40" s="4">
        <f>2919.4-613</f>
        <v>2306.4</v>
      </c>
      <c r="D40" s="37">
        <v>2306.4</v>
      </c>
      <c r="E40" s="3">
        <f t="shared" si="0"/>
        <v>100</v>
      </c>
    </row>
    <row r="41" spans="1:5" ht="15.75" x14ac:dyDescent="0.25">
      <c r="A41" s="20"/>
      <c r="B41" s="21" t="s">
        <v>137</v>
      </c>
      <c r="C41" s="22">
        <f>SUM(C7:C40)</f>
        <v>1318795.1999999997</v>
      </c>
      <c r="D41" s="38">
        <f>SUM(D7:D40)</f>
        <v>1318325.2999999996</v>
      </c>
      <c r="E41" s="26">
        <f t="shared" si="0"/>
        <v>99.96436899376036</v>
      </c>
    </row>
    <row r="42" spans="1:5" ht="15.75" x14ac:dyDescent="0.25">
      <c r="A42" s="53" t="s">
        <v>83</v>
      </c>
      <c r="B42" s="53"/>
      <c r="C42" s="53"/>
      <c r="D42" s="53"/>
      <c r="E42" s="53"/>
    </row>
    <row r="43" spans="1:5" ht="189" x14ac:dyDescent="0.25">
      <c r="A43" s="15" t="s">
        <v>22</v>
      </c>
      <c r="B43" s="16" t="s">
        <v>64</v>
      </c>
      <c r="C43" s="17">
        <f>1300.4+939.5</f>
        <v>2239.9</v>
      </c>
      <c r="D43" s="35">
        <v>2239.9</v>
      </c>
      <c r="E43" s="3">
        <f t="shared" si="0"/>
        <v>100</v>
      </c>
    </row>
    <row r="44" spans="1:5" ht="110.25" x14ac:dyDescent="0.25">
      <c r="A44" s="1" t="s">
        <v>21</v>
      </c>
      <c r="B44" s="18" t="s">
        <v>46</v>
      </c>
      <c r="C44" s="3">
        <f>16558.1-35.2-910</f>
        <v>15612.899999999998</v>
      </c>
      <c r="D44" s="36">
        <v>15612.9</v>
      </c>
      <c r="E44" s="3">
        <f t="shared" si="0"/>
        <v>100.00000000000003</v>
      </c>
    </row>
    <row r="45" spans="1:5" ht="126" x14ac:dyDescent="0.25">
      <c r="A45" s="1" t="s">
        <v>20</v>
      </c>
      <c r="B45" s="18" t="s">
        <v>47</v>
      </c>
      <c r="C45" s="3">
        <v>3625.4</v>
      </c>
      <c r="D45" s="36">
        <v>3625.4</v>
      </c>
      <c r="E45" s="3">
        <f t="shared" si="0"/>
        <v>100</v>
      </c>
    </row>
    <row r="46" spans="1:5" ht="110.25" x14ac:dyDescent="0.25">
      <c r="A46" s="1">
        <v>510182520</v>
      </c>
      <c r="B46" s="18" t="s">
        <v>93</v>
      </c>
      <c r="C46" s="3">
        <f>887-73.6-0.5-26.4</f>
        <v>786.5</v>
      </c>
      <c r="D46" s="36">
        <v>786.5</v>
      </c>
      <c r="E46" s="3">
        <f t="shared" si="0"/>
        <v>100</v>
      </c>
    </row>
    <row r="47" spans="1:5" ht="110.25" x14ac:dyDescent="0.25">
      <c r="A47" s="1" t="s">
        <v>98</v>
      </c>
      <c r="B47" s="18" t="s">
        <v>108</v>
      </c>
      <c r="C47" s="3">
        <f>73.6+26.9+0.5</f>
        <v>101</v>
      </c>
      <c r="D47" s="36">
        <v>101</v>
      </c>
      <c r="E47" s="3">
        <f t="shared" si="0"/>
        <v>100</v>
      </c>
    </row>
    <row r="48" spans="1:5" ht="110.25" x14ac:dyDescent="0.25">
      <c r="A48" s="1" t="s">
        <v>98</v>
      </c>
      <c r="B48" s="18" t="s">
        <v>109</v>
      </c>
      <c r="C48" s="3">
        <v>10.3</v>
      </c>
      <c r="D48" s="36">
        <v>10.3</v>
      </c>
      <c r="E48" s="3">
        <f t="shared" si="0"/>
        <v>100</v>
      </c>
    </row>
    <row r="49" spans="1:5" ht="110.25" x14ac:dyDescent="0.25">
      <c r="A49" s="1">
        <v>510282520</v>
      </c>
      <c r="B49" s="18" t="s">
        <v>93</v>
      </c>
      <c r="C49" s="3">
        <v>849.5</v>
      </c>
      <c r="D49" s="36">
        <v>849.5</v>
      </c>
      <c r="E49" s="3">
        <f t="shared" si="0"/>
        <v>100</v>
      </c>
    </row>
    <row r="50" spans="1:5" ht="189" x14ac:dyDescent="0.25">
      <c r="A50" s="1" t="s">
        <v>17</v>
      </c>
      <c r="B50" s="18" t="s">
        <v>65</v>
      </c>
      <c r="C50" s="3">
        <f>21189.7+1777.4</f>
        <v>22967.100000000002</v>
      </c>
      <c r="D50" s="36">
        <v>22967.1</v>
      </c>
      <c r="E50" s="3">
        <f t="shared" si="0"/>
        <v>99.999999999999986</v>
      </c>
    </row>
    <row r="51" spans="1:5" ht="126" x14ac:dyDescent="0.25">
      <c r="A51" s="1" t="s">
        <v>16</v>
      </c>
      <c r="B51" s="18" t="s">
        <v>48</v>
      </c>
      <c r="C51" s="3">
        <f>634-19</f>
        <v>615</v>
      </c>
      <c r="D51" s="36">
        <v>615</v>
      </c>
      <c r="E51" s="3">
        <f t="shared" si="0"/>
        <v>100</v>
      </c>
    </row>
    <row r="52" spans="1:5" ht="173.25" x14ac:dyDescent="0.25">
      <c r="A52" s="1" t="s">
        <v>15</v>
      </c>
      <c r="B52" s="18" t="s">
        <v>45</v>
      </c>
      <c r="C52" s="3">
        <f>949+685.6</f>
        <v>1634.6</v>
      </c>
      <c r="D52" s="36">
        <v>1634.6</v>
      </c>
      <c r="E52" s="3">
        <f t="shared" si="0"/>
        <v>100</v>
      </c>
    </row>
    <row r="53" spans="1:5" ht="141.75" x14ac:dyDescent="0.25">
      <c r="A53" s="47" t="s">
        <v>143</v>
      </c>
      <c r="B53" s="18" t="s">
        <v>95</v>
      </c>
      <c r="C53" s="3">
        <f>4251.6+420</f>
        <v>4671.6000000000004</v>
      </c>
      <c r="D53" s="36">
        <v>4626.1000000000004</v>
      </c>
      <c r="E53" s="3">
        <f t="shared" si="0"/>
        <v>99.026029625824137</v>
      </c>
    </row>
    <row r="54" spans="1:5" ht="110.25" x14ac:dyDescent="0.25">
      <c r="A54" s="1" t="s">
        <v>14</v>
      </c>
      <c r="B54" s="18" t="s">
        <v>66</v>
      </c>
      <c r="C54" s="3">
        <f>8090.9-3542.1</f>
        <v>4548.7999999999993</v>
      </c>
      <c r="D54" s="36">
        <v>4548.8</v>
      </c>
      <c r="E54" s="3">
        <f t="shared" si="0"/>
        <v>100.00000000000003</v>
      </c>
    </row>
    <row r="55" spans="1:5" ht="126" x14ac:dyDescent="0.25">
      <c r="A55" s="1" t="s">
        <v>13</v>
      </c>
      <c r="B55" s="18" t="s">
        <v>125</v>
      </c>
      <c r="C55" s="3">
        <f>13510.3+3542.1+10000+25000+150793.1</f>
        <v>202845.5</v>
      </c>
      <c r="D55" s="36">
        <v>173225.7</v>
      </c>
      <c r="E55" s="3">
        <f t="shared" si="0"/>
        <v>85.397852059818931</v>
      </c>
    </row>
    <row r="56" spans="1:5" ht="189" x14ac:dyDescent="0.25">
      <c r="A56" s="1" t="s">
        <v>144</v>
      </c>
      <c r="B56" s="18" t="s">
        <v>127</v>
      </c>
      <c r="C56" s="3">
        <v>15762.7</v>
      </c>
      <c r="D56" s="36">
        <v>12385</v>
      </c>
      <c r="E56" s="3">
        <f t="shared" si="0"/>
        <v>78.571564516231348</v>
      </c>
    </row>
    <row r="57" spans="1:5" ht="126" x14ac:dyDescent="0.25">
      <c r="A57" s="1" t="s">
        <v>12</v>
      </c>
      <c r="B57" s="18" t="s">
        <v>49</v>
      </c>
      <c r="C57" s="3">
        <v>10871.4</v>
      </c>
      <c r="D57" s="36">
        <v>10871.4</v>
      </c>
      <c r="E57" s="3">
        <f t="shared" si="0"/>
        <v>100</v>
      </c>
    </row>
    <row r="58" spans="1:5" ht="157.5" hidden="1" x14ac:dyDescent="0.25">
      <c r="A58" s="1" t="s">
        <v>11</v>
      </c>
      <c r="B58" s="18" t="s">
        <v>110</v>
      </c>
      <c r="C58" s="3">
        <f>813-813</f>
        <v>0</v>
      </c>
      <c r="D58" s="36"/>
      <c r="E58" s="3" t="e">
        <f t="shared" si="0"/>
        <v>#DIV/0!</v>
      </c>
    </row>
    <row r="59" spans="1:5" ht="141.75" x14ac:dyDescent="0.25">
      <c r="A59" s="1" t="s">
        <v>11</v>
      </c>
      <c r="B59" s="18" t="s">
        <v>120</v>
      </c>
      <c r="C59" s="3">
        <f>79.8+512-0.1</f>
        <v>591.69999999999993</v>
      </c>
      <c r="D59" s="36">
        <v>591.70000000000005</v>
      </c>
      <c r="E59" s="3">
        <f t="shared" si="0"/>
        <v>100.00000000000003</v>
      </c>
    </row>
    <row r="60" spans="1:5" ht="213" customHeight="1" x14ac:dyDescent="0.25">
      <c r="A60" s="47" t="s">
        <v>145</v>
      </c>
      <c r="B60" s="18" t="s">
        <v>128</v>
      </c>
      <c r="C60" s="3">
        <v>11399.8</v>
      </c>
      <c r="D60" s="36">
        <v>9138.6</v>
      </c>
      <c r="E60" s="3">
        <f t="shared" si="0"/>
        <v>80.164564290601604</v>
      </c>
    </row>
    <row r="61" spans="1:5" ht="141.75" x14ac:dyDescent="0.25">
      <c r="A61" s="1" t="s">
        <v>10</v>
      </c>
      <c r="B61" s="18" t="s">
        <v>67</v>
      </c>
      <c r="C61" s="3">
        <f>12108.2+50275.5</f>
        <v>62383.7</v>
      </c>
      <c r="D61" s="36">
        <v>62383.7</v>
      </c>
      <c r="E61" s="3">
        <f t="shared" si="0"/>
        <v>100</v>
      </c>
    </row>
    <row r="62" spans="1:5" ht="189" x14ac:dyDescent="0.25">
      <c r="A62" s="1" t="s">
        <v>9</v>
      </c>
      <c r="B62" s="18" t="s">
        <v>68</v>
      </c>
      <c r="C62" s="3">
        <f>13012.8+2540</f>
        <v>15552.8</v>
      </c>
      <c r="D62" s="36">
        <v>15552.8</v>
      </c>
      <c r="E62" s="3">
        <f t="shared" si="0"/>
        <v>100</v>
      </c>
    </row>
    <row r="63" spans="1:5" ht="141.75" x14ac:dyDescent="0.25">
      <c r="A63" s="1" t="s">
        <v>146</v>
      </c>
      <c r="B63" s="19" t="s">
        <v>113</v>
      </c>
      <c r="C63" s="4">
        <f>7342.4-22.3</f>
        <v>7320.0999999999995</v>
      </c>
      <c r="D63" s="37">
        <v>7320.1</v>
      </c>
      <c r="E63" s="3">
        <f t="shared" si="0"/>
        <v>100.00000000000003</v>
      </c>
    </row>
    <row r="64" spans="1:5" ht="157.5" x14ac:dyDescent="0.25">
      <c r="A64" s="1" t="s">
        <v>146</v>
      </c>
      <c r="B64" s="19" t="s">
        <v>114</v>
      </c>
      <c r="C64" s="4">
        <f>1722.3-5.2</f>
        <v>1717.1</v>
      </c>
      <c r="D64" s="37">
        <v>1717.1</v>
      </c>
      <c r="E64" s="3">
        <f t="shared" si="0"/>
        <v>100</v>
      </c>
    </row>
    <row r="65" spans="1:5" ht="157.5" x14ac:dyDescent="0.25">
      <c r="A65" s="1" t="s">
        <v>8</v>
      </c>
      <c r="B65" s="18" t="s">
        <v>69</v>
      </c>
      <c r="C65" s="3">
        <v>377.2</v>
      </c>
      <c r="D65" s="36">
        <v>377.2</v>
      </c>
      <c r="E65" s="3">
        <f t="shared" si="0"/>
        <v>100</v>
      </c>
    </row>
    <row r="66" spans="1:5" ht="141.75" x14ac:dyDescent="0.25">
      <c r="A66" s="1" t="s">
        <v>7</v>
      </c>
      <c r="B66" s="18" t="s">
        <v>70</v>
      </c>
      <c r="C66" s="3">
        <v>196.3</v>
      </c>
      <c r="D66" s="36">
        <v>196.3</v>
      </c>
      <c r="E66" s="3">
        <f t="shared" si="0"/>
        <v>100</v>
      </c>
    </row>
    <row r="67" spans="1:5" ht="189" x14ac:dyDescent="0.25">
      <c r="A67" s="1" t="s">
        <v>6</v>
      </c>
      <c r="B67" s="18" t="s">
        <v>71</v>
      </c>
      <c r="C67" s="3">
        <v>523.70000000000005</v>
      </c>
      <c r="D67" s="36">
        <v>523.70000000000005</v>
      </c>
      <c r="E67" s="3">
        <f t="shared" si="0"/>
        <v>100</v>
      </c>
    </row>
    <row r="68" spans="1:5" ht="126" x14ac:dyDescent="0.25">
      <c r="A68" s="1" t="s">
        <v>5</v>
      </c>
      <c r="B68" s="18" t="s">
        <v>72</v>
      </c>
      <c r="C68" s="3">
        <f>20736.6-1184.2-2177.6</f>
        <v>17374.8</v>
      </c>
      <c r="D68" s="36">
        <v>17374.5</v>
      </c>
      <c r="E68" s="3">
        <f t="shared" si="0"/>
        <v>99.99827336141999</v>
      </c>
    </row>
    <row r="69" spans="1:5" ht="110.25" x14ac:dyDescent="0.25">
      <c r="A69" s="1" t="s">
        <v>4</v>
      </c>
      <c r="B69" s="18" t="s">
        <v>73</v>
      </c>
      <c r="C69" s="3">
        <v>140017.9</v>
      </c>
      <c r="D69" s="36">
        <v>140017.79999999999</v>
      </c>
      <c r="E69" s="3">
        <f t="shared" si="0"/>
        <v>99.999928580560052</v>
      </c>
    </row>
    <row r="70" spans="1:5" ht="157.5" x14ac:dyDescent="0.25">
      <c r="A70" s="1" t="s">
        <v>3</v>
      </c>
      <c r="B70" s="18" t="s">
        <v>75</v>
      </c>
      <c r="C70" s="3">
        <v>102893.9</v>
      </c>
      <c r="D70" s="36">
        <v>102893.9</v>
      </c>
      <c r="E70" s="3">
        <f t="shared" si="0"/>
        <v>100</v>
      </c>
    </row>
    <row r="71" spans="1:5" ht="126" x14ac:dyDescent="0.25">
      <c r="A71" s="1">
        <v>2210282390</v>
      </c>
      <c r="B71" s="18" t="s">
        <v>147</v>
      </c>
      <c r="C71" s="3">
        <v>18885.3</v>
      </c>
      <c r="D71" s="36">
        <v>18885.3</v>
      </c>
      <c r="E71" s="3">
        <f t="shared" si="0"/>
        <v>100</v>
      </c>
    </row>
    <row r="72" spans="1:5" ht="204.75" x14ac:dyDescent="0.25">
      <c r="A72" s="1" t="s">
        <v>2</v>
      </c>
      <c r="B72" s="18" t="s">
        <v>74</v>
      </c>
      <c r="C72" s="3">
        <v>8886.6</v>
      </c>
      <c r="D72" s="36">
        <v>8886.6</v>
      </c>
      <c r="E72" s="3">
        <f t="shared" si="0"/>
        <v>100</v>
      </c>
    </row>
    <row r="73" spans="1:5" ht="173.25" x14ac:dyDescent="0.25">
      <c r="A73" s="1">
        <v>2030182370</v>
      </c>
      <c r="B73" s="19" t="s">
        <v>111</v>
      </c>
      <c r="C73" s="4">
        <f>11121.3+4000+6456.5+1964.9</f>
        <v>23542.7</v>
      </c>
      <c r="D73" s="37">
        <v>23542.7</v>
      </c>
      <c r="E73" s="3">
        <f t="shared" ref="E73:E99" si="2">D73/C73*100</f>
        <v>100</v>
      </c>
    </row>
    <row r="74" spans="1:5" ht="15.75" x14ac:dyDescent="0.25">
      <c r="A74" s="20"/>
      <c r="B74" s="21" t="s">
        <v>136</v>
      </c>
      <c r="C74" s="22">
        <f>SUM(C43:C73)</f>
        <v>698805.79999999993</v>
      </c>
      <c r="D74" s="38">
        <f>SUM(D43:D73)</f>
        <v>663501.19999999995</v>
      </c>
      <c r="E74" s="26">
        <f t="shared" si="2"/>
        <v>94.947866775003874</v>
      </c>
    </row>
    <row r="75" spans="1:5" ht="15.75" x14ac:dyDescent="0.25">
      <c r="A75" s="53" t="s">
        <v>84</v>
      </c>
      <c r="B75" s="53"/>
      <c r="C75" s="53"/>
      <c r="D75" s="53"/>
      <c r="E75" s="53"/>
    </row>
    <row r="76" spans="1:5" ht="78.75" x14ac:dyDescent="0.25">
      <c r="A76" s="48" t="s">
        <v>148</v>
      </c>
      <c r="B76" s="23" t="s">
        <v>91</v>
      </c>
      <c r="C76" s="3">
        <f>300+1039.43</f>
        <v>1339.43</v>
      </c>
      <c r="D76" s="36">
        <v>1339.4</v>
      </c>
      <c r="E76" s="3">
        <f t="shared" si="2"/>
        <v>99.997760241296675</v>
      </c>
    </row>
    <row r="77" spans="1:5" ht="128.25" customHeight="1" x14ac:dyDescent="0.25">
      <c r="A77" s="48" t="s">
        <v>149</v>
      </c>
      <c r="B77" s="23" t="s">
        <v>97</v>
      </c>
      <c r="C77" s="3">
        <v>90</v>
      </c>
      <c r="D77" s="36">
        <v>90</v>
      </c>
      <c r="E77" s="3">
        <f t="shared" si="2"/>
        <v>100</v>
      </c>
    </row>
    <row r="78" spans="1:5" ht="113.25" customHeight="1" x14ac:dyDescent="0.25">
      <c r="A78" s="48" t="s">
        <v>150</v>
      </c>
      <c r="B78" s="23" t="s">
        <v>116</v>
      </c>
      <c r="C78" s="3">
        <f>547.8+44.5+5.3+5.9</f>
        <v>603.49999999999989</v>
      </c>
      <c r="D78" s="36">
        <v>603.5</v>
      </c>
      <c r="E78" s="3">
        <f t="shared" si="2"/>
        <v>100.00000000000003</v>
      </c>
    </row>
    <row r="79" spans="1:5" ht="110.25" x14ac:dyDescent="0.25">
      <c r="A79" s="47" t="s">
        <v>19</v>
      </c>
      <c r="B79" s="18" t="s">
        <v>76</v>
      </c>
      <c r="C79" s="3">
        <v>200</v>
      </c>
      <c r="D79" s="36">
        <v>200</v>
      </c>
      <c r="E79" s="3">
        <f t="shared" si="2"/>
        <v>100</v>
      </c>
    </row>
    <row r="80" spans="1:5" ht="110.25" x14ac:dyDescent="0.25">
      <c r="A80" s="47" t="s">
        <v>18</v>
      </c>
      <c r="B80" s="18" t="s">
        <v>77</v>
      </c>
      <c r="C80" s="3">
        <v>306.60000000000002</v>
      </c>
      <c r="D80" s="36">
        <v>306.60000000000002</v>
      </c>
      <c r="E80" s="3">
        <f t="shared" si="2"/>
        <v>100</v>
      </c>
    </row>
    <row r="81" spans="1:5" ht="110.25" x14ac:dyDescent="0.25">
      <c r="A81" s="49" t="s">
        <v>151</v>
      </c>
      <c r="B81" s="24" t="s">
        <v>94</v>
      </c>
      <c r="C81" s="3">
        <v>49.5</v>
      </c>
      <c r="D81" s="36">
        <v>49.5</v>
      </c>
      <c r="E81" s="3">
        <f t="shared" si="2"/>
        <v>100</v>
      </c>
    </row>
    <row r="82" spans="1:5" ht="78.75" x14ac:dyDescent="0.25">
      <c r="A82" s="49" t="s">
        <v>152</v>
      </c>
      <c r="B82" s="24" t="s">
        <v>124</v>
      </c>
      <c r="C82" s="3">
        <v>95</v>
      </c>
      <c r="D82" s="36">
        <v>95</v>
      </c>
      <c r="E82" s="3">
        <f t="shared" si="2"/>
        <v>100</v>
      </c>
    </row>
    <row r="83" spans="1:5" ht="74.25" customHeight="1" x14ac:dyDescent="0.25">
      <c r="A83" s="49" t="s">
        <v>153</v>
      </c>
      <c r="B83" s="24" t="s">
        <v>92</v>
      </c>
      <c r="C83" s="3">
        <f>500+265.56</f>
        <v>765.56</v>
      </c>
      <c r="D83" s="36">
        <v>765.6</v>
      </c>
      <c r="E83" s="3">
        <f t="shared" si="2"/>
        <v>100.00522493338211</v>
      </c>
    </row>
    <row r="84" spans="1:5" ht="100.5" customHeight="1" x14ac:dyDescent="0.25">
      <c r="A84" s="49" t="s">
        <v>154</v>
      </c>
      <c r="B84" s="24" t="s">
        <v>115</v>
      </c>
      <c r="C84" s="3">
        <f>172.5+105</f>
        <v>277.5</v>
      </c>
      <c r="D84" s="36">
        <v>277.5</v>
      </c>
      <c r="E84" s="3">
        <f t="shared" si="2"/>
        <v>100</v>
      </c>
    </row>
    <row r="85" spans="1:5" ht="177" customHeight="1" x14ac:dyDescent="0.25">
      <c r="A85" s="49" t="s">
        <v>155</v>
      </c>
      <c r="B85" s="24" t="s">
        <v>122</v>
      </c>
      <c r="C85" s="3">
        <f>1111.4+227.6</f>
        <v>1339</v>
      </c>
      <c r="D85" s="36">
        <v>1339</v>
      </c>
      <c r="E85" s="3">
        <f t="shared" si="2"/>
        <v>100</v>
      </c>
    </row>
    <row r="86" spans="1:5" ht="160.5" customHeight="1" x14ac:dyDescent="0.25">
      <c r="A86" s="49" t="s">
        <v>156</v>
      </c>
      <c r="B86" s="24" t="s">
        <v>123</v>
      </c>
      <c r="C86" s="3">
        <f>820.8+820.9</f>
        <v>1641.6999999999998</v>
      </c>
      <c r="D86" s="36">
        <v>1641.7</v>
      </c>
      <c r="E86" s="3">
        <f t="shared" si="2"/>
        <v>100.00000000000003</v>
      </c>
    </row>
    <row r="87" spans="1:5" ht="118.5" customHeight="1" x14ac:dyDescent="0.25">
      <c r="A87" s="49">
        <v>1010185150</v>
      </c>
      <c r="B87" s="24" t="s">
        <v>130</v>
      </c>
      <c r="C87" s="3">
        <v>24666.5</v>
      </c>
      <c r="D87" s="36">
        <v>24666.5</v>
      </c>
      <c r="E87" s="3">
        <f t="shared" si="2"/>
        <v>100</v>
      </c>
    </row>
    <row r="88" spans="1:5" ht="126" x14ac:dyDescent="0.25">
      <c r="A88" s="47" t="s">
        <v>1</v>
      </c>
      <c r="B88" s="24" t="s">
        <v>78</v>
      </c>
      <c r="C88" s="3">
        <f>1920.8-48.2-5.2+2-0.1</f>
        <v>1869.3</v>
      </c>
      <c r="D88" s="36">
        <v>1869.3</v>
      </c>
      <c r="E88" s="3">
        <f t="shared" si="2"/>
        <v>100</v>
      </c>
    </row>
    <row r="89" spans="1:5" ht="141.75" x14ac:dyDescent="0.25">
      <c r="A89" s="50"/>
      <c r="B89" s="18" t="s">
        <v>117</v>
      </c>
      <c r="C89" s="3">
        <v>38196.699999999997</v>
      </c>
      <c r="D89" s="36">
        <v>38196.699999999997</v>
      </c>
      <c r="E89" s="3">
        <f t="shared" si="2"/>
        <v>100</v>
      </c>
    </row>
    <row r="90" spans="1:5" ht="141.75" x14ac:dyDescent="0.25">
      <c r="A90" s="50"/>
      <c r="B90" s="18" t="s">
        <v>118</v>
      </c>
      <c r="C90" s="3">
        <v>5521</v>
      </c>
      <c r="D90" s="36">
        <v>5521</v>
      </c>
      <c r="E90" s="3">
        <f t="shared" si="2"/>
        <v>100</v>
      </c>
    </row>
    <row r="91" spans="1:5" ht="110.25" x14ac:dyDescent="0.25">
      <c r="A91" s="50"/>
      <c r="B91" s="18" t="s">
        <v>119</v>
      </c>
      <c r="C91" s="3">
        <v>18406.900000000001</v>
      </c>
      <c r="D91" s="36">
        <v>18406.900000000001</v>
      </c>
      <c r="E91" s="3">
        <f t="shared" si="2"/>
        <v>100</v>
      </c>
    </row>
    <row r="92" spans="1:5" ht="173.25" x14ac:dyDescent="0.25">
      <c r="A92" s="50"/>
      <c r="B92" s="18" t="s">
        <v>129</v>
      </c>
      <c r="C92" s="3">
        <v>45509.4</v>
      </c>
      <c r="D92" s="36">
        <v>45509.4</v>
      </c>
      <c r="E92" s="3">
        <f t="shared" si="2"/>
        <v>100</v>
      </c>
    </row>
    <row r="93" spans="1:5" ht="15.75" x14ac:dyDescent="0.25">
      <c r="A93" s="50"/>
      <c r="B93" s="25" t="s">
        <v>135</v>
      </c>
      <c r="C93" s="26">
        <f>SUM(C76:C92)</f>
        <v>140877.59</v>
      </c>
      <c r="D93" s="39">
        <f>SUM(D76:D92)</f>
        <v>140877.59999999998</v>
      </c>
      <c r="E93" s="26">
        <f t="shared" si="2"/>
        <v>100.00000709836105</v>
      </c>
    </row>
    <row r="94" spans="1:5" ht="15.75" x14ac:dyDescent="0.25">
      <c r="A94" s="51"/>
      <c r="B94" s="27" t="s">
        <v>0</v>
      </c>
      <c r="C94" s="26">
        <f>C41+C74+C93</f>
        <v>2158478.5899999994</v>
      </c>
      <c r="D94" s="39">
        <f>D41+D74+D93</f>
        <v>2122704.0999999996</v>
      </c>
      <c r="E94" s="26">
        <f t="shared" si="2"/>
        <v>98.342606215056321</v>
      </c>
    </row>
    <row r="95" spans="1:5" ht="39" customHeight="1" x14ac:dyDescent="0.25">
      <c r="A95" s="52"/>
      <c r="B95" s="54" t="s">
        <v>87</v>
      </c>
      <c r="C95" s="55"/>
      <c r="D95" s="55"/>
      <c r="E95" s="56"/>
    </row>
    <row r="96" spans="1:5" ht="146.25" customHeight="1" x14ac:dyDescent="0.25">
      <c r="A96" s="52">
        <v>1010382420</v>
      </c>
      <c r="B96" s="2" t="s">
        <v>88</v>
      </c>
      <c r="C96" s="28">
        <f>400-3.3</f>
        <v>396.7</v>
      </c>
      <c r="D96" s="40">
        <v>396.7</v>
      </c>
      <c r="E96" s="3">
        <f t="shared" si="2"/>
        <v>100</v>
      </c>
    </row>
    <row r="97" spans="1:5" ht="126" x14ac:dyDescent="0.25">
      <c r="A97" s="52"/>
      <c r="B97" s="2" t="s">
        <v>96</v>
      </c>
      <c r="C97" s="29">
        <v>79.099999999999994</v>
      </c>
      <c r="D97" s="41">
        <v>79.099999999999994</v>
      </c>
      <c r="E97" s="3">
        <f t="shared" si="2"/>
        <v>100</v>
      </c>
    </row>
    <row r="98" spans="1:5" ht="15.75" x14ac:dyDescent="0.25">
      <c r="A98" s="52"/>
      <c r="B98" s="30" t="s">
        <v>85</v>
      </c>
      <c r="C98" s="31">
        <f>C96+C97</f>
        <v>475.79999999999995</v>
      </c>
      <c r="D98" s="42">
        <f>D96+D97</f>
        <v>475.79999999999995</v>
      </c>
      <c r="E98" s="26">
        <f t="shared" si="2"/>
        <v>100</v>
      </c>
    </row>
    <row r="99" spans="1:5" ht="15.75" x14ac:dyDescent="0.25">
      <c r="A99" s="52"/>
      <c r="B99" s="43" t="s">
        <v>86</v>
      </c>
      <c r="C99" s="44">
        <f>C94+C98</f>
        <v>2158954.3899999992</v>
      </c>
      <c r="D99" s="45">
        <f>D94+D98</f>
        <v>2123179.8999999994</v>
      </c>
      <c r="E99" s="46">
        <f t="shared" si="2"/>
        <v>98.342971478892622</v>
      </c>
    </row>
  </sheetData>
  <mergeCells count="5">
    <mergeCell ref="A6:E6"/>
    <mergeCell ref="A42:E42"/>
    <mergeCell ref="A75:E75"/>
    <mergeCell ref="B95:E95"/>
    <mergeCell ref="B2:E2"/>
  </mergeCells>
  <pageMargins left="0.78740157480314965" right="0.39370078740157483" top="0.78740157480314965" bottom="0.19685039370078741" header="0.39370078740157483" footer="0.39370078740157483"/>
  <pageSetup paperSize="9" scale="65" fitToHeight="0" orientation="portrait" r:id="rId1"/>
  <headerFooter alignWithMargins="0">
    <oddHeader>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Воронкова Татьяна Сергеевна</cp:lastModifiedBy>
  <cp:lastPrinted>2018-04-23T06:20:02Z</cp:lastPrinted>
  <dcterms:created xsi:type="dcterms:W3CDTF">2016-10-13T07:55:23Z</dcterms:created>
  <dcterms:modified xsi:type="dcterms:W3CDTF">2018-04-23T06:20:21Z</dcterms:modified>
</cp:coreProperties>
</file>